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activeTab="3"/>
  </bookViews>
  <sheets>
    <sheet name="INCOME" sheetId="1" r:id="rId1"/>
    <sheet name="BS" sheetId="2" r:id="rId2"/>
    <sheet name="Equity" sheetId="3" r:id="rId3"/>
    <sheet name="Cash" sheetId="4" r:id="rId4"/>
  </sheets>
  <definedNames>
    <definedName name="_xlnm.Print_Area" localSheetId="3">'Cash'!$A$1:$H$41</definedName>
    <definedName name="Z_648D51F4_944E_4F4B_9CBA_0AB3ACAFD388_.wvu.PrintArea" localSheetId="3" hidden="1">'Cash'!$A$1:$H$41</definedName>
  </definedNames>
  <calcPr fullCalcOnLoad="1"/>
</workbook>
</file>

<file path=xl/sharedStrings.xml><?xml version="1.0" encoding="utf-8"?>
<sst xmlns="http://schemas.openxmlformats.org/spreadsheetml/2006/main" count="196" uniqueCount="133">
  <si>
    <t>DENKO INDUSTRIAL CORPORATION BERHAD</t>
  </si>
  <si>
    <t>As at end of</t>
  </si>
  <si>
    <t>Current Quarter</t>
  </si>
  <si>
    <t>RM'000</t>
  </si>
  <si>
    <t>Property, plant &amp; equipment</t>
  </si>
  <si>
    <t>Current Assets</t>
  </si>
  <si>
    <t>Inventories</t>
  </si>
  <si>
    <t>Current Liabilities</t>
  </si>
  <si>
    <t>Other payables</t>
  </si>
  <si>
    <t>Short term borrowings</t>
  </si>
  <si>
    <t>Amt due to directors</t>
  </si>
  <si>
    <t>Net Current Liabilities</t>
  </si>
  <si>
    <t>Shareholders' Funds</t>
  </si>
  <si>
    <t>Reserves</t>
  </si>
  <si>
    <t>Reserve on consolidation</t>
  </si>
  <si>
    <t>Minority Interest</t>
  </si>
  <si>
    <t>Deferred taxation</t>
  </si>
  <si>
    <t>CURRENT YEAR</t>
  </si>
  <si>
    <t>QUARTER</t>
  </si>
  <si>
    <t>PRECEDING YEAR</t>
  </si>
  <si>
    <t>CORRESPONDING</t>
  </si>
  <si>
    <t>TO DATE</t>
  </si>
  <si>
    <t>PERIOD</t>
  </si>
  <si>
    <t>Revenue</t>
  </si>
  <si>
    <t>Finance Cost</t>
  </si>
  <si>
    <t>Basic (based on ordinary</t>
  </si>
  <si>
    <t>Fully diluted (based on</t>
  </si>
  <si>
    <t>ordinary shares-sen)</t>
  </si>
  <si>
    <t>shares-sen)</t>
  </si>
  <si>
    <t>As at preceeding</t>
  </si>
  <si>
    <t>Financial Year End</t>
  </si>
  <si>
    <t>INDIVIDUAL QUARTER</t>
  </si>
  <si>
    <t>CUMULATIVE QUARTER</t>
  </si>
  <si>
    <t xml:space="preserve"> </t>
  </si>
  <si>
    <t>Cost Of Sales</t>
  </si>
  <si>
    <t>Gross Profit</t>
  </si>
  <si>
    <t>Other Operating Income</t>
  </si>
  <si>
    <t>Marketing &amp; Distribution Costs</t>
  </si>
  <si>
    <t>Administration Expenses</t>
  </si>
  <si>
    <t>Taxation</t>
  </si>
  <si>
    <t>Earnings per share :</t>
  </si>
  <si>
    <t>CONDENSED CONSOLIDATED INCOME STATEMENTS</t>
  </si>
  <si>
    <t>CONDENSED CONSOLIDATED STATEMENTS OF CHANGES IN EQUITY</t>
  </si>
  <si>
    <t>Share</t>
  </si>
  <si>
    <t>Capital</t>
  </si>
  <si>
    <t xml:space="preserve">Share </t>
  </si>
  <si>
    <t>Premium</t>
  </si>
  <si>
    <t xml:space="preserve">Revaluation </t>
  </si>
  <si>
    <t>Reserve on</t>
  </si>
  <si>
    <t>Consolidation</t>
  </si>
  <si>
    <t>Accumulated</t>
  </si>
  <si>
    <t>Losses</t>
  </si>
  <si>
    <t>Total</t>
  </si>
  <si>
    <t>CONDENSED CONSOLIDATED CASH FLOW STATEMENTS</t>
  </si>
  <si>
    <t>ended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</si>
  <si>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</si>
  <si>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</si>
  <si>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</si>
  <si>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</si>
  <si>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</si>
  <si>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</si>
  <si>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 xml:space="preserve">   -Equity investments</t>
  </si>
  <si>
    <t xml:space="preserve">   -Other investments</t>
  </si>
  <si>
    <t xml:space="preserve">   -Transactions with owners as owners</t>
  </si>
  <si>
    <t xml:space="preserve">   -Bank borrowings</t>
  </si>
  <si>
    <t xml:space="preserve">   -Debt securities issued</t>
  </si>
  <si>
    <t>Net Change in Cash &amp; Cash Equivalents</t>
  </si>
  <si>
    <t>Adjustment for investing and financing items not</t>
  </si>
  <si>
    <t xml:space="preserve">    involving movement of cash and cash equivalents</t>
  </si>
  <si>
    <t>Operating activities</t>
  </si>
  <si>
    <t>Income tax paid</t>
  </si>
  <si>
    <t>CONDENSED CONSOLIDATED BALANCE SHEET</t>
  </si>
  <si>
    <t>31/03/2004</t>
  </si>
  <si>
    <t>Other investment</t>
  </si>
  <si>
    <t>RCSLS</t>
  </si>
  <si>
    <t>ICPS</t>
  </si>
  <si>
    <t>ICULS</t>
  </si>
  <si>
    <t>RCSLS (Equity component)</t>
  </si>
  <si>
    <t>30/06/2004</t>
  </si>
  <si>
    <t>30/06/2003</t>
  </si>
  <si>
    <t>Financial Report for the Year Ended 31 March 2004.</t>
  </si>
  <si>
    <t>Trade receivables</t>
  </si>
  <si>
    <t>Cash &amp; bank balances</t>
  </si>
  <si>
    <t>Fixed deposit with licensed bank</t>
  </si>
  <si>
    <t>Other debtors, deposit &amp; prepayments</t>
  </si>
  <si>
    <t>Tax recoverable</t>
  </si>
  <si>
    <t>Trade payables</t>
  </si>
  <si>
    <t>Bank overdraft</t>
  </si>
  <si>
    <t>Provision for taxation</t>
  </si>
  <si>
    <t>FOR THE QUARTER ENDED 30 JUNE 2004</t>
  </si>
  <si>
    <t xml:space="preserve">3 months quarter </t>
  </si>
  <si>
    <t>ended 30 June 2004</t>
  </si>
  <si>
    <t>ended 30 June 2003</t>
  </si>
  <si>
    <t>Balance as at 31/03/03</t>
  </si>
  <si>
    <t>Movements during the periods</t>
  </si>
  <si>
    <t xml:space="preserve">Movements during the periods </t>
  </si>
  <si>
    <t xml:space="preserve">Equity </t>
  </si>
  <si>
    <t>of RCSLS</t>
  </si>
  <si>
    <t>Irredeemable</t>
  </si>
  <si>
    <t xml:space="preserve">Convertible </t>
  </si>
  <si>
    <t xml:space="preserve">Component </t>
  </si>
  <si>
    <t xml:space="preserve">Preference </t>
  </si>
  <si>
    <t>Shares</t>
  </si>
  <si>
    <t xml:space="preserve">Unsecured </t>
  </si>
  <si>
    <t xml:space="preserve">Loan Stock </t>
  </si>
  <si>
    <t>Balance as at 31/03/2004</t>
  </si>
  <si>
    <t>Balance as at 30/06/2004</t>
  </si>
  <si>
    <t>Balance as at 30/06/2003</t>
  </si>
  <si>
    <t>3 months</t>
  </si>
  <si>
    <t xml:space="preserve">Cash &amp; Cash Equivalents at beginning of period </t>
  </si>
  <si>
    <t xml:space="preserve">Cash &amp; Cash Equivalents at end of period </t>
  </si>
  <si>
    <t xml:space="preserve">Net Assets </t>
  </si>
  <si>
    <t>Accumulated loss</t>
  </si>
  <si>
    <t>Net tangibles assets per share (RM)</t>
  </si>
  <si>
    <t>Hire purchase creditors</t>
  </si>
  <si>
    <t>Share capital</t>
  </si>
  <si>
    <t>Share premium</t>
  </si>
  <si>
    <t>Revaluation reserve</t>
  </si>
  <si>
    <t>Long term borrowings</t>
  </si>
  <si>
    <t>Loss Before Taxation</t>
  </si>
  <si>
    <t>Loss After Taxation</t>
  </si>
  <si>
    <t>Net Loss For The Period</t>
  </si>
  <si>
    <t>Operating profit before working capital changes</t>
  </si>
  <si>
    <t>Net cash used in investing activities</t>
  </si>
  <si>
    <t>The Condensed Statement of Changes in Equity should be read in conjunction with the Annual Financial Report for the Year Ended 31 March 2004.</t>
  </si>
  <si>
    <t>The Condensed Consolidated Income Statements should be read in conjunction with the Annual Financial Report for the Year</t>
  </si>
  <si>
    <t>Ended 31 March 2004.</t>
  </si>
  <si>
    <t>The Condensed Consolidated Balance Sheet should be read in  conjunction  with  the  Annual</t>
  </si>
  <si>
    <t>Loss before tax</t>
  </si>
  <si>
    <t>Net cash from/(used in) financing activities</t>
  </si>
  <si>
    <t>for the Year Ended 31 March 2004.</t>
  </si>
  <si>
    <t xml:space="preserve">The Condensed Cash Flow Statements should be read in conjunction with the Annual  Financial  Report </t>
  </si>
  <si>
    <t>Profit/(Loss) From Operations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</si>
</sst>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\$#,##0.00;\(\$#,##0.00\)"/>
    <numFmt numFmtId="167" formatCode="\$#,##0;\(\$#,##0\)"/>
    <numFmt numFmtId="168" formatCode="#,##0;\(#,##0\)"/>
    <numFmt numFmtId="169" formatCode="#,##0\ ;\(#,##0\);&quot;-&quot;"/>
    <numFmt numFmtId="170" formatCode="_(* #,##0.0_);_(* \(#,##0.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>
      <alignment/>
      <protection/>
    </xf>
    <xf numFmtId="0" fontId="4" fillId="0" borderId="0" applyProtection="0">
      <alignment/>
    </xf>
    <xf numFmtId="167" fontId="1" fillId="0" borderId="0">
      <alignment/>
      <protection/>
    </xf>
    <xf numFmtId="2" fontId="4" fillId="0" borderId="0" applyProtection="0">
      <alignment/>
    </xf>
    <xf numFmtId="0" fontId="5" fillId="0" borderId="0" applyNumberFormat="0" applyFill="0" applyBorder="0" applyAlignment="0" applyProtection="0"/>
    <xf numFmtId="0" fontId="6" fillId="0" borderId="0" applyProtection="0">
      <alignment/>
    </xf>
    <xf numFmtId="0" fontId="7" fillId="0" borderId="0" applyProtection="0">
      <alignment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61">
    <xf numFmtId="0" fontId="0" fillId="0" borderId="0" xfId="0" applyAlignment="1">
      <alignment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15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41" fontId="1" fillId="0" borderId="0" xfId="0" applyNumberFormat="1" applyFont="1" applyFill="1" applyAlignment="1">
      <alignment/>
    </xf>
    <xf numFmtId="41" fontId="1" fillId="0" borderId="0" xfId="15" applyNumberFormat="1" applyFont="1" applyFill="1" applyAlignment="1">
      <alignment horizontal="center"/>
    </xf>
    <xf numFmtId="41" fontId="1" fillId="0" borderId="2" xfId="15" applyNumberFormat="1" applyFont="1" applyFill="1" applyBorder="1" applyAlignment="1">
      <alignment horizontal="center"/>
    </xf>
    <xf numFmtId="41" fontId="1" fillId="0" borderId="0" xfId="15" applyNumberFormat="1" applyFont="1" applyFill="1" applyBorder="1" applyAlignment="1">
      <alignment horizontal="center"/>
    </xf>
    <xf numFmtId="41" fontId="1" fillId="0" borderId="3" xfId="15" applyNumberFormat="1" applyFont="1" applyFill="1" applyBorder="1" applyAlignment="1">
      <alignment horizontal="center"/>
    </xf>
    <xf numFmtId="41" fontId="1" fillId="0" borderId="4" xfId="15" applyNumberFormat="1" applyFont="1" applyFill="1" applyBorder="1" applyAlignment="1">
      <alignment horizontal="center"/>
    </xf>
    <xf numFmtId="41" fontId="1" fillId="0" borderId="5" xfId="15" applyNumberFormat="1" applyFont="1" applyFill="1" applyBorder="1" applyAlignment="1">
      <alignment horizontal="center"/>
    </xf>
    <xf numFmtId="41" fontId="1" fillId="0" borderId="6" xfId="15" applyNumberFormat="1" applyFont="1" applyFill="1" applyBorder="1" applyAlignment="1">
      <alignment horizontal="center"/>
    </xf>
    <xf numFmtId="41" fontId="1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41" fontId="1" fillId="0" borderId="0" xfId="15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7" xfId="15" applyNumberFormat="1" applyFont="1" applyFill="1" applyBorder="1" applyAlignment="1">
      <alignment/>
    </xf>
    <xf numFmtId="41" fontId="1" fillId="0" borderId="8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41" fontId="1" fillId="0" borderId="0" xfId="15" applyNumberFormat="1" applyFont="1" applyFill="1" applyAlignment="1">
      <alignment/>
    </xf>
    <xf numFmtId="41" fontId="1" fillId="0" borderId="3" xfId="15" applyNumberFormat="1" applyFont="1" applyFill="1" applyBorder="1" applyAlignment="1">
      <alignment/>
    </xf>
    <xf numFmtId="41" fontId="1" fillId="0" borderId="9" xfId="15" applyNumberFormat="1" applyFont="1" applyFill="1" applyBorder="1" applyAlignment="1">
      <alignment/>
    </xf>
    <xf numFmtId="41" fontId="1" fillId="0" borderId="5" xfId="15" applyNumberFormat="1" applyFont="1" applyFill="1" applyBorder="1" applyAlignment="1">
      <alignment/>
    </xf>
    <xf numFmtId="41" fontId="1" fillId="0" borderId="10" xfId="15" applyNumberFormat="1" applyFont="1" applyFill="1" applyBorder="1" applyAlignment="1">
      <alignment/>
    </xf>
    <xf numFmtId="41" fontId="1" fillId="0" borderId="11" xfId="15" applyNumberFormat="1" applyFont="1" applyFill="1" applyBorder="1" applyAlignment="1">
      <alignment/>
    </xf>
    <xf numFmtId="41" fontId="1" fillId="0" borderId="12" xfId="15" applyNumberFormat="1" applyFont="1" applyFill="1" applyBorder="1" applyAlignment="1">
      <alignment/>
    </xf>
    <xf numFmtId="41" fontId="1" fillId="0" borderId="4" xfId="15" applyNumberFormat="1" applyFont="1" applyFill="1" applyBorder="1" applyAlignment="1">
      <alignment/>
    </xf>
    <xf numFmtId="41" fontId="1" fillId="0" borderId="13" xfId="15" applyNumberFormat="1" applyFont="1" applyFill="1" applyBorder="1" applyAlignment="1">
      <alignment/>
    </xf>
    <xf numFmtId="41" fontId="1" fillId="0" borderId="1" xfId="15" applyNumberFormat="1" applyFont="1" applyFill="1" applyBorder="1" applyAlignment="1">
      <alignment/>
    </xf>
    <xf numFmtId="41" fontId="1" fillId="0" borderId="2" xfId="15" applyNumberFormat="1" applyFont="1" applyFill="1" applyBorder="1" applyAlignment="1">
      <alignment/>
    </xf>
    <xf numFmtId="165" fontId="1" fillId="0" borderId="8" xfId="15" applyNumberFormat="1" applyFont="1" applyFill="1" applyBorder="1" applyAlignment="1">
      <alignment/>
    </xf>
    <xf numFmtId="164" fontId="1" fillId="0" borderId="14" xfId="15" applyNumberFormat="1" applyFont="1" applyFill="1" applyBorder="1" applyAlignment="1">
      <alignment horizontal="center"/>
    </xf>
    <xf numFmtId="164" fontId="1" fillId="0" borderId="12" xfId="15" applyNumberFormat="1" applyFont="1" applyFill="1" applyBorder="1" applyAlignment="1">
      <alignment horizontal="center"/>
    </xf>
    <xf numFmtId="164" fontId="1" fillId="0" borderId="3" xfId="15" applyNumberFormat="1" applyFont="1" applyFill="1" applyBorder="1" applyAlignment="1">
      <alignment horizontal="center"/>
    </xf>
    <xf numFmtId="164" fontId="1" fillId="0" borderId="5" xfId="15" applyNumberFormat="1" applyFont="1" applyFill="1" applyBorder="1" applyAlignment="1">
      <alignment horizontal="center"/>
    </xf>
    <xf numFmtId="164" fontId="1" fillId="0" borderId="5" xfId="15" applyNumberFormat="1" applyFont="1" applyFill="1" applyBorder="1" applyAlignment="1" quotePrefix="1">
      <alignment horizontal="center"/>
    </xf>
    <xf numFmtId="164" fontId="1" fillId="0" borderId="5" xfId="15" applyNumberFormat="1" applyFont="1" applyFill="1" applyBorder="1" applyAlignment="1">
      <alignment/>
    </xf>
    <xf numFmtId="164" fontId="1" fillId="0" borderId="4" xfId="15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1" fontId="1" fillId="0" borderId="15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41" fontId="1" fillId="0" borderId="16" xfId="15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1" fontId="1" fillId="0" borderId="6" xfId="15" applyNumberFormat="1" applyFont="1" applyFill="1" applyBorder="1" applyAlignment="1">
      <alignment/>
    </xf>
    <xf numFmtId="41" fontId="1" fillId="0" borderId="17" xfId="15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43" fontId="1" fillId="0" borderId="4" xfId="15" applyNumberFormat="1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13" xfId="15" applyNumberFormat="1" applyFont="1" applyFill="1" applyBorder="1" applyAlignment="1">
      <alignment/>
    </xf>
  </cellXfs>
  <cellStyles count="16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="75" zoomScaleSheetLayoutView="75" workbookViewId="0" topLeftCell="A1">
      <selection activeCell="D27" sqref="D27"/>
    </sheetView>
  </sheetViews>
  <sheetFormatPr defaultColWidth="9.140625" defaultRowHeight="12.75"/>
  <cols>
    <col min="1" max="1" width="30.57421875" style="3" customWidth="1"/>
    <col min="2" max="2" width="15.57421875" style="15" customWidth="1"/>
    <col min="3" max="3" width="18.00390625" style="15" customWidth="1"/>
    <col min="4" max="4" width="17.140625" style="15" customWidth="1"/>
    <col min="5" max="5" width="18.140625" style="15" customWidth="1"/>
    <col min="6" max="16384" width="5.7109375" style="3" customWidth="1"/>
  </cols>
  <sheetData>
    <row r="1" ht="12.75">
      <c r="A1" s="2" t="s">
        <v>0</v>
      </c>
    </row>
    <row r="2" ht="12.75">
      <c r="A2" s="2" t="s">
        <v>41</v>
      </c>
    </row>
    <row r="4" spans="2:5" ht="12.75">
      <c r="B4" s="36" t="s">
        <v>31</v>
      </c>
      <c r="C4" s="37"/>
      <c r="D4" s="36" t="s">
        <v>32</v>
      </c>
      <c r="E4" s="37"/>
    </row>
    <row r="5" spans="2:5" ht="12.75">
      <c r="B5" s="38" t="s">
        <v>17</v>
      </c>
      <c r="C5" s="38" t="s">
        <v>19</v>
      </c>
      <c r="D5" s="38" t="s">
        <v>17</v>
      </c>
      <c r="E5" s="38" t="s">
        <v>19</v>
      </c>
    </row>
    <row r="6" spans="2:5" ht="12.75">
      <c r="B6" s="39" t="s">
        <v>18</v>
      </c>
      <c r="C6" s="39" t="s">
        <v>20</v>
      </c>
      <c r="D6" s="39" t="s">
        <v>21</v>
      </c>
      <c r="E6" s="39" t="s">
        <v>20</v>
      </c>
    </row>
    <row r="7" spans="2:5" ht="12.75">
      <c r="B7" s="39"/>
      <c r="C7" s="39" t="s">
        <v>18</v>
      </c>
      <c r="D7" s="39"/>
      <c r="E7" s="39" t="s">
        <v>22</v>
      </c>
    </row>
    <row r="8" spans="2:5" ht="12.75">
      <c r="B8" s="40" t="s">
        <v>78</v>
      </c>
      <c r="C8" s="40" t="s">
        <v>79</v>
      </c>
      <c r="D8" s="40" t="str">
        <f>+B8</f>
        <v>30/06/2004</v>
      </c>
      <c r="E8" s="40" t="str">
        <f>+C8</f>
        <v>30/06/2003</v>
      </c>
    </row>
    <row r="9" spans="2:5" ht="12.75">
      <c r="B9" s="41"/>
      <c r="C9" s="41"/>
      <c r="D9" s="41"/>
      <c r="E9" s="41"/>
    </row>
    <row r="10" spans="2:5" ht="12.75">
      <c r="B10" s="42" t="s">
        <v>3</v>
      </c>
      <c r="C10" s="42" t="s">
        <v>3</v>
      </c>
      <c r="D10" s="42" t="s">
        <v>3</v>
      </c>
      <c r="E10" s="42" t="s">
        <v>3</v>
      </c>
    </row>
    <row r="11" spans="2:5" ht="12.75">
      <c r="B11" s="18"/>
      <c r="C11" s="18"/>
      <c r="D11" s="18"/>
      <c r="E11" s="18"/>
    </row>
    <row r="12" spans="1:5" ht="12.75">
      <c r="A12" s="43" t="s">
        <v>23</v>
      </c>
      <c r="B12" s="29">
        <f>D12</f>
        <v>32123</v>
      </c>
      <c r="C12" s="29">
        <f>+E12</f>
        <v>8608</v>
      </c>
      <c r="D12" s="29">
        <v>32123</v>
      </c>
      <c r="E12" s="29">
        <v>8608</v>
      </c>
    </row>
    <row r="13" spans="1:5" ht="12.75">
      <c r="A13" s="44"/>
      <c r="B13" s="29"/>
      <c r="C13" s="29"/>
      <c r="D13" s="29"/>
      <c r="E13" s="29"/>
    </row>
    <row r="14" spans="1:5" ht="12.75">
      <c r="A14" s="44" t="s">
        <v>34</v>
      </c>
      <c r="B14" s="29">
        <f>+D14</f>
        <v>-27737</v>
      </c>
      <c r="C14" s="29">
        <f>+E14</f>
        <v>-7477</v>
      </c>
      <c r="D14" s="29">
        <f>-27737</f>
        <v>-27737</v>
      </c>
      <c r="E14" s="29">
        <f>-7477</f>
        <v>-7477</v>
      </c>
    </row>
    <row r="15" spans="1:5" ht="13.5" thickBot="1">
      <c r="A15" s="44"/>
      <c r="B15" s="45"/>
      <c r="C15" s="45"/>
      <c r="D15" s="45"/>
      <c r="E15" s="45"/>
    </row>
    <row r="16" spans="1:5" ht="12.75">
      <c r="A16" s="43" t="s">
        <v>35</v>
      </c>
      <c r="B16" s="31">
        <f>+B12+B14</f>
        <v>4386</v>
      </c>
      <c r="C16" s="31">
        <f>+C12+C14</f>
        <v>1131</v>
      </c>
      <c r="D16" s="31">
        <f>+D12+D14</f>
        <v>4386</v>
      </c>
      <c r="E16" s="31">
        <f>+E12+E14</f>
        <v>1131</v>
      </c>
    </row>
    <row r="17" spans="1:5" ht="12.75">
      <c r="A17" s="44"/>
      <c r="B17" s="29"/>
      <c r="C17" s="29"/>
      <c r="D17" s="29"/>
      <c r="E17" s="29"/>
    </row>
    <row r="18" spans="1:5" ht="12.75">
      <c r="A18" s="44" t="s">
        <v>36</v>
      </c>
      <c r="B18" s="29">
        <f>D18</f>
        <v>333</v>
      </c>
      <c r="C18" s="29">
        <f>+E18</f>
        <v>196</v>
      </c>
      <c r="D18" s="29">
        <v>333</v>
      </c>
      <c r="E18" s="29">
        <v>196</v>
      </c>
    </row>
    <row r="19" spans="1:5" ht="12.75">
      <c r="A19" s="44"/>
      <c r="B19" s="29"/>
      <c r="C19" s="29"/>
      <c r="D19" s="29"/>
      <c r="E19" s="29"/>
    </row>
    <row r="20" spans="1:5" ht="12.75">
      <c r="A20" s="44" t="s">
        <v>37</v>
      </c>
      <c r="B20" s="29">
        <f>+D20</f>
        <v>-1819</v>
      </c>
      <c r="C20" s="29">
        <f>+E20</f>
        <v>-1364</v>
      </c>
      <c r="D20" s="29">
        <f>-1819</f>
        <v>-1819</v>
      </c>
      <c r="E20" s="29">
        <f>-1364</f>
        <v>-1364</v>
      </c>
    </row>
    <row r="21" spans="1:5" ht="12.75">
      <c r="A21" s="44"/>
      <c r="B21" s="29"/>
      <c r="C21" s="29"/>
      <c r="D21" s="29"/>
      <c r="E21" s="29"/>
    </row>
    <row r="22" spans="1:5" ht="12.75">
      <c r="A22" s="44" t="s">
        <v>38</v>
      </c>
      <c r="B22" s="29">
        <f>+D22</f>
        <v>-2780</v>
      </c>
      <c r="C22" s="29">
        <f>+E22</f>
        <v>-2071</v>
      </c>
      <c r="D22" s="29">
        <f>-2780</f>
        <v>-2780</v>
      </c>
      <c r="E22" s="29">
        <f>-2071</f>
        <v>-2071</v>
      </c>
    </row>
    <row r="23" spans="1:5" ht="13.5" thickBot="1">
      <c r="A23" s="44"/>
      <c r="B23" s="45"/>
      <c r="C23" s="45"/>
      <c r="D23" s="45"/>
      <c r="E23" s="45"/>
    </row>
    <row r="24" spans="1:5" ht="12.75">
      <c r="A24" s="43" t="s">
        <v>132</v>
      </c>
      <c r="B24" s="31">
        <f>SUM(B16:B23)</f>
        <v>120</v>
      </c>
      <c r="C24" s="31">
        <f>SUM(C16:C23)</f>
        <v>-2108</v>
      </c>
      <c r="D24" s="31">
        <f>SUM(D16:D23)</f>
        <v>120</v>
      </c>
      <c r="E24" s="31">
        <f>SUM(E16:E23)</f>
        <v>-2108</v>
      </c>
    </row>
    <row r="25" spans="1:5" ht="12.75">
      <c r="A25" s="44"/>
      <c r="B25" s="29"/>
      <c r="C25" s="29"/>
      <c r="D25" s="29"/>
      <c r="E25" s="29"/>
    </row>
    <row r="26" spans="1:5" ht="12.75">
      <c r="A26" s="44" t="s">
        <v>24</v>
      </c>
      <c r="B26" s="29">
        <f>D26</f>
        <v>-1266</v>
      </c>
      <c r="C26" s="29">
        <f>+E26</f>
        <v>-1036</v>
      </c>
      <c r="D26" s="29">
        <f>-1266</f>
        <v>-1266</v>
      </c>
      <c r="E26" s="29">
        <f>-1036</f>
        <v>-1036</v>
      </c>
    </row>
    <row r="27" spans="1:5" ht="13.5" thickBot="1">
      <c r="A27" s="46"/>
      <c r="B27" s="47"/>
      <c r="C27" s="45"/>
      <c r="D27" s="45"/>
      <c r="E27" s="45"/>
    </row>
    <row r="28" spans="1:5" ht="12.75">
      <c r="A28" s="43" t="s">
        <v>119</v>
      </c>
      <c r="B28" s="31">
        <f>+B24+B26</f>
        <v>-1146</v>
      </c>
      <c r="C28" s="31">
        <f>+C24+C26</f>
        <v>-3144</v>
      </c>
      <c r="D28" s="31">
        <f>+D24+D26</f>
        <v>-1146</v>
      </c>
      <c r="E28" s="31">
        <f>+E24+E26</f>
        <v>-3144</v>
      </c>
    </row>
    <row r="29" spans="1:5" ht="12.75">
      <c r="A29" s="48"/>
      <c r="B29" s="20"/>
      <c r="C29" s="25"/>
      <c r="D29" s="25"/>
      <c r="E29" s="25"/>
    </row>
    <row r="30" spans="1:5" ht="12.75">
      <c r="A30" s="44" t="s">
        <v>39</v>
      </c>
      <c r="B30" s="29">
        <f>D30</f>
        <v>-156</v>
      </c>
      <c r="C30" s="29">
        <f>+E30</f>
        <v>0</v>
      </c>
      <c r="D30" s="29">
        <f>-156</f>
        <v>-156</v>
      </c>
      <c r="E30" s="29">
        <v>0</v>
      </c>
    </row>
    <row r="31" spans="1:5" ht="13.5" thickBot="1">
      <c r="A31" s="46"/>
      <c r="B31" s="47"/>
      <c r="C31" s="45"/>
      <c r="D31" s="45"/>
      <c r="E31" s="45"/>
    </row>
    <row r="32" spans="1:5" ht="12.75">
      <c r="A32" s="49" t="s">
        <v>120</v>
      </c>
      <c r="B32" s="31">
        <f>+B28+B30</f>
        <v>-1302</v>
      </c>
      <c r="C32" s="31">
        <f>+C28+C30</f>
        <v>-3144</v>
      </c>
      <c r="D32" s="31">
        <f>+D28+D30</f>
        <v>-1302</v>
      </c>
      <c r="E32" s="31">
        <f>+E28+E30</f>
        <v>-3144</v>
      </c>
    </row>
    <row r="33" spans="1:5" ht="12.75">
      <c r="A33" s="44"/>
      <c r="B33" s="50"/>
      <c r="C33" s="29"/>
      <c r="D33" s="29"/>
      <c r="E33" s="29"/>
    </row>
    <row r="34" spans="1:5" ht="12.75">
      <c r="A34" s="44" t="s">
        <v>15</v>
      </c>
      <c r="B34" s="29">
        <v>0</v>
      </c>
      <c r="C34" s="29">
        <f>+E34</f>
        <v>0</v>
      </c>
      <c r="D34" s="29">
        <v>0</v>
      </c>
      <c r="E34" s="29">
        <v>0</v>
      </c>
    </row>
    <row r="35" spans="1:5" ht="12.75">
      <c r="A35" s="44"/>
      <c r="B35" s="29"/>
      <c r="C35" s="29"/>
      <c r="D35" s="29"/>
      <c r="E35" s="29"/>
    </row>
    <row r="36" spans="1:5" ht="13.5" thickBot="1">
      <c r="A36" s="43" t="s">
        <v>121</v>
      </c>
      <c r="B36" s="51">
        <f>+B32+B34</f>
        <v>-1302</v>
      </c>
      <c r="C36" s="51">
        <f>+C32+C34</f>
        <v>-3144</v>
      </c>
      <c r="D36" s="51">
        <f>+D32+D34</f>
        <v>-1302</v>
      </c>
      <c r="E36" s="51">
        <f>+E32+E34</f>
        <v>-3144</v>
      </c>
    </row>
    <row r="37" spans="1:5" ht="13.5" thickTop="1">
      <c r="A37" s="46"/>
      <c r="B37" s="34"/>
      <c r="C37" s="31"/>
      <c r="D37" s="31"/>
      <c r="E37" s="31"/>
    </row>
    <row r="38" spans="1:5" ht="12.75">
      <c r="A38" s="52" t="s">
        <v>40</v>
      </c>
      <c r="B38" s="20"/>
      <c r="C38" s="25"/>
      <c r="D38" s="25"/>
      <c r="E38" s="25"/>
    </row>
    <row r="39" spans="1:5" ht="12.75">
      <c r="A39" s="48" t="s">
        <v>25</v>
      </c>
      <c r="B39" s="53">
        <f>-1.78</f>
        <v>-1.78</v>
      </c>
      <c r="C39" s="53">
        <f>C36/43856*100</f>
        <v>-7.16891645384896</v>
      </c>
      <c r="D39" s="53">
        <f>-1.78</f>
        <v>-1.78</v>
      </c>
      <c r="E39" s="53">
        <f>E36/43856*100</f>
        <v>-7.16891645384896</v>
      </c>
    </row>
    <row r="40" spans="1:5" ht="12.75">
      <c r="A40" s="46" t="s">
        <v>28</v>
      </c>
      <c r="B40" s="54"/>
      <c r="C40" s="55"/>
      <c r="D40" s="56"/>
      <c r="E40" s="56"/>
    </row>
    <row r="41" spans="1:6" ht="12.75">
      <c r="A41" s="48" t="s">
        <v>26</v>
      </c>
      <c r="B41" s="57">
        <f>-0.79</f>
        <v>-0.79</v>
      </c>
      <c r="C41" s="25">
        <f>+E41</f>
        <v>0</v>
      </c>
      <c r="D41" s="58">
        <f>-0.79</f>
        <v>-0.79</v>
      </c>
      <c r="E41" s="25">
        <f>+G41</f>
        <v>0</v>
      </c>
      <c r="F41" s="59"/>
    </row>
    <row r="42" spans="1:5" ht="12.75">
      <c r="A42" s="46" t="s">
        <v>27</v>
      </c>
      <c r="B42" s="54"/>
      <c r="C42" s="56"/>
      <c r="D42" s="60"/>
      <c r="E42" s="56"/>
    </row>
    <row r="45" ht="12.75">
      <c r="A45" s="2" t="s">
        <v>125</v>
      </c>
    </row>
    <row r="46" ht="12.75">
      <c r="A46" s="2" t="s">
        <v>126</v>
      </c>
    </row>
  </sheetData>
  <mergeCells count="2">
    <mergeCell ref="B4:C4"/>
    <mergeCell ref="D4:E4"/>
  </mergeCells>
  <printOptions/>
  <pageMargins left="0.5118110236220472" right="0.3937007874015748" top="0.5511811023622047" bottom="0.6299212598425197" header="0.5118110236220472" footer="0.5118110236220472"/>
  <pageSetup fitToHeight="1" fitToWidth="1" horizontalDpi="180" verticalDpi="18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view="pageBreakPreview" zoomScaleSheetLayoutView="100" workbookViewId="0" topLeftCell="A36">
      <selection activeCell="E54" sqref="E54"/>
    </sheetView>
  </sheetViews>
  <sheetFormatPr defaultColWidth="9.140625" defaultRowHeight="12.75"/>
  <cols>
    <col min="1" max="1" width="4.28125" style="3" customWidth="1"/>
    <col min="2" max="2" width="5.7109375" style="3" customWidth="1"/>
    <col min="3" max="3" width="23.28125" style="3" customWidth="1"/>
    <col min="4" max="4" width="7.421875" style="3" customWidth="1"/>
    <col min="5" max="5" width="15.421875" style="15" bestFit="1" customWidth="1"/>
    <col min="6" max="6" width="16.8515625" style="15" bestFit="1" customWidth="1"/>
    <col min="7" max="16384" width="5.7109375" style="3" customWidth="1"/>
  </cols>
  <sheetData>
    <row r="1" ht="12.75">
      <c r="A1" s="2" t="s">
        <v>0</v>
      </c>
    </row>
    <row r="2" ht="12.75">
      <c r="A2" s="2" t="s">
        <v>71</v>
      </c>
    </row>
    <row r="3" spans="5:6" ht="12.75">
      <c r="E3" s="1" t="s">
        <v>1</v>
      </c>
      <c r="F3" s="1" t="s">
        <v>29</v>
      </c>
    </row>
    <row r="4" spans="5:6" ht="12.75">
      <c r="E4" s="1" t="s">
        <v>2</v>
      </c>
      <c r="F4" s="1" t="s">
        <v>30</v>
      </c>
    </row>
    <row r="5" spans="5:6" ht="12.75">
      <c r="E5" s="23" t="str">
        <f>+INCOME!B8</f>
        <v>30/06/2004</v>
      </c>
      <c r="F5" s="23" t="s">
        <v>72</v>
      </c>
    </row>
    <row r="6" spans="5:6" ht="12.75">
      <c r="E6" s="1" t="s">
        <v>3</v>
      </c>
      <c r="F6" s="1" t="s">
        <v>3</v>
      </c>
    </row>
    <row r="7" spans="5:6" ht="12.75">
      <c r="E7" s="1"/>
      <c r="F7" s="1"/>
    </row>
    <row r="8" spans="1:6" ht="12.75">
      <c r="A8" s="3" t="s">
        <v>4</v>
      </c>
      <c r="E8" s="24">
        <v>77670</v>
      </c>
      <c r="F8" s="18">
        <v>78247</v>
      </c>
    </row>
    <row r="9" spans="5:6" ht="12.75">
      <c r="E9" s="18"/>
      <c r="F9" s="18"/>
    </row>
    <row r="10" spans="1:6" ht="12.75">
      <c r="A10" s="3" t="s">
        <v>73</v>
      </c>
      <c r="E10" s="18">
        <v>3</v>
      </c>
      <c r="F10" s="18">
        <v>3</v>
      </c>
    </row>
    <row r="11" spans="5:6" ht="12.75">
      <c r="E11" s="18"/>
      <c r="F11" s="18"/>
    </row>
    <row r="12" spans="1:6" ht="12.75">
      <c r="A12" s="3" t="s">
        <v>5</v>
      </c>
      <c r="E12" s="25"/>
      <c r="F12" s="26" t="s">
        <v>33</v>
      </c>
    </row>
    <row r="13" spans="2:6" ht="12.75">
      <c r="B13" s="3" t="s">
        <v>4</v>
      </c>
      <c r="E13" s="27">
        <v>1046</v>
      </c>
      <c r="F13" s="28">
        <v>897</v>
      </c>
    </row>
    <row r="14" spans="2:6" ht="12.75">
      <c r="B14" s="3" t="s">
        <v>6</v>
      </c>
      <c r="E14" s="27">
        <v>21858</v>
      </c>
      <c r="F14" s="28">
        <v>22208</v>
      </c>
    </row>
    <row r="15" spans="2:6" ht="12.75">
      <c r="B15" s="3" t="s">
        <v>81</v>
      </c>
      <c r="E15" s="27">
        <v>28511</v>
      </c>
      <c r="F15" s="28">
        <v>25749</v>
      </c>
    </row>
    <row r="16" spans="2:6" ht="12.75">
      <c r="B16" s="3" t="s">
        <v>82</v>
      </c>
      <c r="E16" s="27">
        <v>589</v>
      </c>
      <c r="F16" s="28">
        <v>371</v>
      </c>
    </row>
    <row r="17" spans="2:6" ht="12.75">
      <c r="B17" s="3" t="s">
        <v>83</v>
      </c>
      <c r="E17" s="27">
        <v>4686</v>
      </c>
      <c r="F17" s="28">
        <v>4671</v>
      </c>
    </row>
    <row r="18" spans="2:6" ht="12.75">
      <c r="B18" s="3" t="s">
        <v>84</v>
      </c>
      <c r="E18" s="27">
        <v>1379</v>
      </c>
      <c r="F18" s="28">
        <v>2703</v>
      </c>
    </row>
    <row r="19" spans="2:6" ht="12.75">
      <c r="B19" s="3" t="s">
        <v>85</v>
      </c>
      <c r="E19" s="27">
        <v>382</v>
      </c>
      <c r="F19" s="28">
        <v>382</v>
      </c>
    </row>
    <row r="20" spans="5:6" ht="12.75">
      <c r="E20" s="29">
        <f>SUM(E13:E19)</f>
        <v>58451</v>
      </c>
      <c r="F20" s="30">
        <f>SUM(F13:F19)</f>
        <v>56981</v>
      </c>
    </row>
    <row r="21" spans="5:6" ht="12.75">
      <c r="E21" s="27"/>
      <c r="F21" s="28"/>
    </row>
    <row r="22" spans="1:6" ht="12.75">
      <c r="A22" s="3" t="s">
        <v>7</v>
      </c>
      <c r="E22" s="27"/>
      <c r="F22" s="28"/>
    </row>
    <row r="23" spans="2:6" ht="12.75">
      <c r="B23" s="3" t="s">
        <v>86</v>
      </c>
      <c r="E23" s="27">
        <v>17511</v>
      </c>
      <c r="F23" s="28">
        <v>17068</v>
      </c>
    </row>
    <row r="24" spans="2:6" ht="12.75">
      <c r="B24" s="3" t="s">
        <v>8</v>
      </c>
      <c r="E24" s="27">
        <v>16955</v>
      </c>
      <c r="F24" s="28">
        <v>16918</v>
      </c>
    </row>
    <row r="25" spans="2:6" ht="12.75">
      <c r="B25" s="3" t="s">
        <v>9</v>
      </c>
      <c r="E25" s="27">
        <v>21903</v>
      </c>
      <c r="F25" s="28">
        <v>20124</v>
      </c>
    </row>
    <row r="26" spans="2:6" ht="12.75">
      <c r="B26" s="3" t="s">
        <v>87</v>
      </c>
      <c r="E26" s="27">
        <v>10771</v>
      </c>
      <c r="F26" s="28">
        <v>10253</v>
      </c>
    </row>
    <row r="27" spans="2:6" ht="12.75">
      <c r="B27" s="3" t="s">
        <v>88</v>
      </c>
      <c r="E27" s="27">
        <v>4511</v>
      </c>
      <c r="F27" s="28">
        <v>4650</v>
      </c>
    </row>
    <row r="28" spans="2:6" ht="12.75">
      <c r="B28" s="3" t="s">
        <v>114</v>
      </c>
      <c r="E28" s="27">
        <v>2215</v>
      </c>
      <c r="F28" s="28">
        <v>2364</v>
      </c>
    </row>
    <row r="29" spans="2:6" ht="12.75">
      <c r="B29" s="3" t="s">
        <v>10</v>
      </c>
      <c r="E29" s="27">
        <v>1041</v>
      </c>
      <c r="F29" s="28">
        <v>654</v>
      </c>
    </row>
    <row r="30" spans="5:6" ht="12.75">
      <c r="E30" s="29">
        <f>SUM(E23:E29)</f>
        <v>74907</v>
      </c>
      <c r="F30" s="30">
        <f>SUM(F23:F29)</f>
        <v>72031</v>
      </c>
    </row>
    <row r="31" spans="5:6" ht="12.75">
      <c r="E31" s="27"/>
      <c r="F31" s="28"/>
    </row>
    <row r="32" spans="1:6" ht="12.75">
      <c r="A32" s="3" t="s">
        <v>11</v>
      </c>
      <c r="E32" s="31">
        <f>E20-E30</f>
        <v>-16456</v>
      </c>
      <c r="F32" s="32">
        <f>F20-F30</f>
        <v>-15050</v>
      </c>
    </row>
    <row r="33" spans="5:6" ht="12.75">
      <c r="E33" s="18"/>
      <c r="F33" s="18"/>
    </row>
    <row r="34" spans="5:6" ht="12.75">
      <c r="E34" s="18"/>
      <c r="F34" s="18"/>
    </row>
    <row r="35" spans="1:6" ht="13.5" thickBot="1">
      <c r="A35" s="3" t="s">
        <v>111</v>
      </c>
      <c r="E35" s="33">
        <f>E8+E32+E10</f>
        <v>61217</v>
      </c>
      <c r="F35" s="33">
        <f>F8+F32+F10</f>
        <v>63200</v>
      </c>
    </row>
    <row r="36" spans="5:6" ht="13.5" thickTop="1">
      <c r="E36" s="18"/>
      <c r="F36" s="18"/>
    </row>
    <row r="37" spans="1:6" ht="12.75">
      <c r="A37" s="3" t="s">
        <v>12</v>
      </c>
      <c r="E37" s="18"/>
      <c r="F37" s="18"/>
    </row>
    <row r="38" spans="1:6" ht="12.75">
      <c r="A38" s="3" t="s">
        <v>115</v>
      </c>
      <c r="E38" s="18">
        <f>+Equity!D16</f>
        <v>73269</v>
      </c>
      <c r="F38" s="18">
        <v>73269</v>
      </c>
    </row>
    <row r="39" spans="1:6" ht="12.75">
      <c r="A39" s="3" t="s">
        <v>116</v>
      </c>
      <c r="E39" s="18">
        <f>+Equity!E16</f>
        <v>3136</v>
      </c>
      <c r="F39" s="18">
        <v>3136</v>
      </c>
    </row>
    <row r="40" spans="1:6" ht="12.75">
      <c r="A40" s="3" t="s">
        <v>117</v>
      </c>
      <c r="E40" s="18">
        <f>+Equity!F16</f>
        <v>3849</v>
      </c>
      <c r="F40" s="18">
        <v>3849</v>
      </c>
    </row>
    <row r="41" spans="1:6" ht="12.75">
      <c r="A41" s="3" t="s">
        <v>14</v>
      </c>
      <c r="E41" s="18">
        <f>+Equity!G16</f>
        <v>540</v>
      </c>
      <c r="F41" s="18">
        <v>540</v>
      </c>
    </row>
    <row r="42" spans="1:6" ht="12.75">
      <c r="A42" s="3" t="s">
        <v>77</v>
      </c>
      <c r="E42" s="18">
        <v>737</v>
      </c>
      <c r="F42" s="18">
        <v>737</v>
      </c>
    </row>
    <row r="43" spans="1:6" ht="12.75">
      <c r="A43" s="3" t="s">
        <v>75</v>
      </c>
      <c r="E43" s="18">
        <v>20391</v>
      </c>
      <c r="F43" s="18">
        <v>20391</v>
      </c>
    </row>
    <row r="44" spans="1:6" ht="12.75">
      <c r="A44" s="3" t="s">
        <v>76</v>
      </c>
      <c r="E44" s="18">
        <v>8739</v>
      </c>
      <c r="F44" s="18">
        <v>8739</v>
      </c>
    </row>
    <row r="45" spans="1:6" ht="12.75">
      <c r="A45" s="3" t="s">
        <v>112</v>
      </c>
      <c r="E45" s="34">
        <f>+Equity!K16</f>
        <v>-76388</v>
      </c>
      <c r="F45" s="34">
        <f>-75086</f>
        <v>-75086</v>
      </c>
    </row>
    <row r="46" spans="5:6" ht="12.75">
      <c r="E46" s="18">
        <f>SUM(E38:E45)</f>
        <v>34273</v>
      </c>
      <c r="F46" s="18">
        <f>SUM(F38:F45)</f>
        <v>35575</v>
      </c>
    </row>
    <row r="47" spans="5:6" ht="12.75">
      <c r="E47" s="18"/>
      <c r="F47" s="18"/>
    </row>
    <row r="48" spans="1:6" ht="12.75">
      <c r="A48" s="3" t="s">
        <v>118</v>
      </c>
      <c r="E48" s="18">
        <v>12612</v>
      </c>
      <c r="F48" s="18">
        <v>13077</v>
      </c>
    </row>
    <row r="49" spans="1:6" ht="12.75">
      <c r="A49" s="3" t="s">
        <v>114</v>
      </c>
      <c r="E49" s="18">
        <v>2236</v>
      </c>
      <c r="F49" s="18">
        <v>2473</v>
      </c>
    </row>
    <row r="50" spans="1:6" ht="12.75">
      <c r="A50" s="3" t="s">
        <v>74</v>
      </c>
      <c r="E50" s="18">
        <v>4706</v>
      </c>
      <c r="F50" s="18">
        <v>4706</v>
      </c>
    </row>
    <row r="51" spans="1:6" ht="12.75">
      <c r="A51" s="3" t="s">
        <v>16</v>
      </c>
      <c r="E51" s="18">
        <v>7390</v>
      </c>
      <c r="F51" s="18">
        <v>7369</v>
      </c>
    </row>
    <row r="52" spans="5:6" ht="13.5" thickBot="1">
      <c r="E52" s="33">
        <f>SUM(E46:E51)</f>
        <v>61217</v>
      </c>
      <c r="F52" s="33">
        <f>SUM(F46:F51)</f>
        <v>63200</v>
      </c>
    </row>
    <row r="53" ht="13.5" thickTop="1"/>
    <row r="54" spans="1:6" ht="13.5" thickBot="1">
      <c r="A54" s="3" t="s">
        <v>113</v>
      </c>
      <c r="E54" s="35">
        <f>(E46)/E38</f>
        <v>0.4677694522922382</v>
      </c>
      <c r="F54" s="35">
        <f>(F46)/F38</f>
        <v>0.4855395870013239</v>
      </c>
    </row>
    <row r="55" ht="13.5" thickTop="1"/>
    <row r="56" ht="12.75">
      <c r="A56" s="2" t="s">
        <v>127</v>
      </c>
    </row>
    <row r="57" ht="12.75">
      <c r="A57" s="2" t="s">
        <v>80</v>
      </c>
    </row>
  </sheetData>
  <printOptions/>
  <pageMargins left="0.748031496062992" right="0.748031496062992" top="0.433070866141732" bottom="0.354330708661417" header="0.511811023622047" footer="0.511811023622047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75" zoomScaleSheetLayoutView="75" workbookViewId="0" topLeftCell="A1">
      <selection activeCell="I16" sqref="A1:IV16384"/>
    </sheetView>
  </sheetViews>
  <sheetFormatPr defaultColWidth="9.140625" defaultRowHeight="12.75"/>
  <cols>
    <col min="1" max="3" width="9.140625" style="3" customWidth="1"/>
    <col min="4" max="5" width="9.421875" style="15" bestFit="1" customWidth="1"/>
    <col min="6" max="6" width="10.7109375" style="15" bestFit="1" customWidth="1"/>
    <col min="7" max="7" width="11.8515625" style="15" bestFit="1" customWidth="1"/>
    <col min="8" max="10" width="11.7109375" style="15" customWidth="1"/>
    <col min="11" max="11" width="11.28125" style="15" bestFit="1" customWidth="1"/>
    <col min="12" max="12" width="10.140625" style="15" bestFit="1" customWidth="1"/>
    <col min="13" max="13" width="9.140625" style="15" customWidth="1"/>
    <col min="14" max="16384" width="9.140625" style="3" customWidth="1"/>
  </cols>
  <sheetData>
    <row r="1" ht="12.75">
      <c r="A1" s="2" t="s">
        <v>0</v>
      </c>
    </row>
    <row r="2" spans="1:13" s="2" customFormat="1" ht="12.75">
      <c r="A2" s="2" t="s">
        <v>42</v>
      </c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2" customFormat="1" ht="12.75">
      <c r="A3" s="2" t="s">
        <v>89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4:13" s="2" customFormat="1" ht="12.75"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4:13" s="2" customFormat="1" ht="12.75">
      <c r="D5" s="16"/>
      <c r="E5" s="16"/>
      <c r="F5" s="16"/>
      <c r="G5" s="16"/>
      <c r="H5" s="15"/>
      <c r="I5" s="4" t="s">
        <v>98</v>
      </c>
      <c r="J5" s="4" t="s">
        <v>98</v>
      </c>
      <c r="K5" s="16"/>
      <c r="L5" s="16"/>
      <c r="M5" s="16"/>
    </row>
    <row r="6" spans="5:10" ht="12.75">
      <c r="E6" s="15" t="s">
        <v>33</v>
      </c>
      <c r="H6" s="4" t="s">
        <v>96</v>
      </c>
      <c r="I6" s="4" t="s">
        <v>99</v>
      </c>
      <c r="J6" s="4" t="s">
        <v>99</v>
      </c>
    </row>
    <row r="7" spans="4:12" ht="12.75">
      <c r="D7" s="4" t="s">
        <v>43</v>
      </c>
      <c r="E7" s="4" t="s">
        <v>45</v>
      </c>
      <c r="F7" s="4" t="s">
        <v>47</v>
      </c>
      <c r="G7" s="4" t="s">
        <v>48</v>
      </c>
      <c r="H7" s="4" t="s">
        <v>100</v>
      </c>
      <c r="I7" s="4" t="s">
        <v>101</v>
      </c>
      <c r="J7" s="4" t="s">
        <v>103</v>
      </c>
      <c r="K7" s="4" t="s">
        <v>50</v>
      </c>
      <c r="L7" s="4"/>
    </row>
    <row r="8" spans="1:12" ht="12.75">
      <c r="A8" s="3" t="s">
        <v>90</v>
      </c>
      <c r="D8" s="4" t="s">
        <v>44</v>
      </c>
      <c r="E8" s="4" t="s">
        <v>46</v>
      </c>
      <c r="F8" s="4" t="s">
        <v>13</v>
      </c>
      <c r="G8" s="4" t="s">
        <v>49</v>
      </c>
      <c r="H8" s="4" t="s">
        <v>97</v>
      </c>
      <c r="I8" s="4" t="s">
        <v>102</v>
      </c>
      <c r="J8" s="4" t="s">
        <v>104</v>
      </c>
      <c r="K8" s="4" t="s">
        <v>51</v>
      </c>
      <c r="L8" s="4" t="s">
        <v>52</v>
      </c>
    </row>
    <row r="9" spans="1:12" ht="12.75">
      <c r="A9" s="17" t="s">
        <v>91</v>
      </c>
      <c r="D9" s="4" t="s">
        <v>3</v>
      </c>
      <c r="E9" s="4" t="s">
        <v>3</v>
      </c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4" t="s">
        <v>3</v>
      </c>
    </row>
    <row r="10" spans="3:12" ht="12.75">
      <c r="C10" s="6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3" t="s">
        <v>105</v>
      </c>
      <c r="C11" s="6"/>
      <c r="D11" s="18">
        <v>73269</v>
      </c>
      <c r="E11" s="18">
        <v>3136</v>
      </c>
      <c r="F11" s="18">
        <v>3849</v>
      </c>
      <c r="G11" s="18">
        <v>540</v>
      </c>
      <c r="H11" s="18">
        <v>737</v>
      </c>
      <c r="I11" s="18">
        <v>20391</v>
      </c>
      <c r="J11" s="18">
        <v>8739</v>
      </c>
      <c r="K11" s="18">
        <f>-75086</f>
        <v>-75086</v>
      </c>
      <c r="L11" s="18">
        <f>SUM(D11:K11)</f>
        <v>35575</v>
      </c>
    </row>
    <row r="12" spans="3:12" ht="12.75">
      <c r="C12" s="6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.75">
      <c r="A13" s="3" t="s">
        <v>95</v>
      </c>
      <c r="C13" s="6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f>INCOME!D36</f>
        <v>-1302</v>
      </c>
      <c r="L13" s="18">
        <f>SUM(D13:K13)</f>
        <v>-1302</v>
      </c>
    </row>
    <row r="14" spans="3:12" ht="12.75">
      <c r="C14" s="6"/>
      <c r="D14" s="18"/>
      <c r="E14" s="18"/>
      <c r="F14" s="18"/>
      <c r="G14" s="18"/>
      <c r="H14" s="18"/>
      <c r="I14" s="18"/>
      <c r="J14" s="18"/>
      <c r="K14" s="18"/>
      <c r="L14" s="18"/>
    </row>
    <row r="15" spans="3:12" ht="12.75">
      <c r="C15" s="19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3.5" thickBot="1">
      <c r="A16" s="3" t="s">
        <v>106</v>
      </c>
      <c r="C16" s="19"/>
      <c r="D16" s="21">
        <f>SUM(D10:D14)</f>
        <v>73269</v>
      </c>
      <c r="E16" s="21">
        <f aca="true" t="shared" si="0" ref="E16:L16">SUM(E10:E14)</f>
        <v>3136</v>
      </c>
      <c r="F16" s="21">
        <f t="shared" si="0"/>
        <v>3849</v>
      </c>
      <c r="G16" s="21">
        <f t="shared" si="0"/>
        <v>540</v>
      </c>
      <c r="H16" s="21">
        <f t="shared" si="0"/>
        <v>737</v>
      </c>
      <c r="I16" s="21">
        <f t="shared" si="0"/>
        <v>20391</v>
      </c>
      <c r="J16" s="21">
        <f t="shared" si="0"/>
        <v>8739</v>
      </c>
      <c r="K16" s="21">
        <f t="shared" si="0"/>
        <v>-76388</v>
      </c>
      <c r="L16" s="21">
        <f t="shared" si="0"/>
        <v>34273</v>
      </c>
    </row>
    <row r="17" ht="13.5" thickTop="1">
      <c r="C17" s="22"/>
    </row>
    <row r="20" spans="9:10" ht="12.75">
      <c r="I20" s="4" t="s">
        <v>98</v>
      </c>
      <c r="J20" s="4" t="s">
        <v>98</v>
      </c>
    </row>
    <row r="21" spans="8:10" ht="12.75">
      <c r="H21" s="4" t="s">
        <v>96</v>
      </c>
      <c r="I21" s="4" t="s">
        <v>99</v>
      </c>
      <c r="J21" s="4" t="s">
        <v>99</v>
      </c>
    </row>
    <row r="22" spans="4:12" ht="12.75">
      <c r="D22" s="4" t="s">
        <v>43</v>
      </c>
      <c r="E22" s="4" t="s">
        <v>45</v>
      </c>
      <c r="F22" s="4" t="s">
        <v>47</v>
      </c>
      <c r="G22" s="4" t="s">
        <v>48</v>
      </c>
      <c r="H22" s="4" t="s">
        <v>100</v>
      </c>
      <c r="I22" s="4" t="s">
        <v>101</v>
      </c>
      <c r="J22" s="4" t="s">
        <v>103</v>
      </c>
      <c r="K22" s="4" t="s">
        <v>50</v>
      </c>
      <c r="L22" s="4"/>
    </row>
    <row r="23" spans="1:12" ht="12.75">
      <c r="A23" s="3" t="str">
        <f>+A8</f>
        <v>3 months quarter </v>
      </c>
      <c r="D23" s="4" t="s">
        <v>44</v>
      </c>
      <c r="E23" s="4" t="s">
        <v>46</v>
      </c>
      <c r="F23" s="4" t="s">
        <v>13</v>
      </c>
      <c r="G23" s="4" t="s">
        <v>49</v>
      </c>
      <c r="H23" s="4" t="s">
        <v>97</v>
      </c>
      <c r="I23" s="4" t="s">
        <v>102</v>
      </c>
      <c r="J23" s="4" t="s">
        <v>104</v>
      </c>
      <c r="K23" s="4" t="s">
        <v>51</v>
      </c>
      <c r="L23" s="4" t="s">
        <v>52</v>
      </c>
    </row>
    <row r="24" spans="1:12" ht="12.75">
      <c r="A24" s="17" t="s">
        <v>92</v>
      </c>
      <c r="D24" s="4" t="s">
        <v>3</v>
      </c>
      <c r="E24" s="4" t="s">
        <v>3</v>
      </c>
      <c r="F24" s="4" t="s">
        <v>3</v>
      </c>
      <c r="G24" s="4" t="s">
        <v>3</v>
      </c>
      <c r="H24" s="4" t="s">
        <v>3</v>
      </c>
      <c r="I24" s="4" t="s">
        <v>3</v>
      </c>
      <c r="J24" s="4" t="s">
        <v>3</v>
      </c>
      <c r="K24" s="4" t="s">
        <v>3</v>
      </c>
      <c r="L24" s="4" t="s">
        <v>3</v>
      </c>
    </row>
    <row r="25" spans="4:12" ht="12.75"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3" t="s">
        <v>93</v>
      </c>
      <c r="D26" s="18">
        <v>43856</v>
      </c>
      <c r="E26" s="18">
        <v>47136</v>
      </c>
      <c r="F26" s="18">
        <v>6419</v>
      </c>
      <c r="G26" s="18">
        <v>589</v>
      </c>
      <c r="H26" s="18">
        <v>0</v>
      </c>
      <c r="I26" s="18">
        <v>0</v>
      </c>
      <c r="J26" s="18">
        <v>0</v>
      </c>
      <c r="K26" s="18">
        <f>-152923</f>
        <v>-152923</v>
      </c>
      <c r="L26" s="18">
        <f>SUM(D26:K26)</f>
        <v>-54923</v>
      </c>
    </row>
    <row r="27" spans="4:12" ht="12.75"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3" t="s">
        <v>94</v>
      </c>
      <c r="D28" s="18">
        <v>0</v>
      </c>
      <c r="E28" s="18">
        <v>0</v>
      </c>
      <c r="F28" s="18">
        <v>0</v>
      </c>
      <c r="G28" s="18">
        <f>-13</f>
        <v>-13</v>
      </c>
      <c r="H28" s="18">
        <v>0</v>
      </c>
      <c r="I28" s="18">
        <v>0</v>
      </c>
      <c r="J28" s="18">
        <v>0</v>
      </c>
      <c r="K28" s="18">
        <f>+INCOME!E36</f>
        <v>-3144</v>
      </c>
      <c r="L28" s="18">
        <f>SUM(D28:K28)</f>
        <v>-3157</v>
      </c>
    </row>
    <row r="29" spans="3:12" ht="12.75">
      <c r="C29" s="22"/>
      <c r="D29" s="18"/>
      <c r="E29" s="18"/>
      <c r="F29" s="18"/>
      <c r="G29" s="18"/>
      <c r="H29" s="18"/>
      <c r="I29" s="18"/>
      <c r="J29" s="18"/>
      <c r="K29" s="18"/>
      <c r="L29" s="18"/>
    </row>
    <row r="30" spans="3:12" ht="12.75">
      <c r="C30" s="22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3.5" thickBot="1">
      <c r="A31" s="3" t="s">
        <v>107</v>
      </c>
      <c r="C31" s="22"/>
      <c r="D31" s="21">
        <f>SUM(D25:D29)</f>
        <v>43856</v>
      </c>
      <c r="E31" s="21">
        <f aca="true" t="shared" si="1" ref="E31:L31">SUM(E25:E29)</f>
        <v>47136</v>
      </c>
      <c r="F31" s="21">
        <f t="shared" si="1"/>
        <v>6419</v>
      </c>
      <c r="G31" s="21">
        <f t="shared" si="1"/>
        <v>576</v>
      </c>
      <c r="H31" s="21">
        <f t="shared" si="1"/>
        <v>0</v>
      </c>
      <c r="I31" s="21">
        <f t="shared" si="1"/>
        <v>0</v>
      </c>
      <c r="J31" s="21">
        <f t="shared" si="1"/>
        <v>0</v>
      </c>
      <c r="K31" s="21">
        <f t="shared" si="1"/>
        <v>-156067</v>
      </c>
      <c r="L31" s="21">
        <f t="shared" si="1"/>
        <v>-58080</v>
      </c>
    </row>
    <row r="32" spans="3:12" ht="13.5" thickTop="1">
      <c r="C32" s="22"/>
      <c r="D32" s="18"/>
      <c r="E32" s="18"/>
      <c r="F32" s="18"/>
      <c r="G32" s="18"/>
      <c r="H32" s="18"/>
      <c r="I32" s="18"/>
      <c r="J32" s="18"/>
      <c r="K32" s="18"/>
      <c r="L32" s="18"/>
    </row>
    <row r="33" spans="4:12" ht="12.75">
      <c r="D33" s="18"/>
      <c r="E33" s="18"/>
      <c r="F33" s="18"/>
      <c r="G33" s="18"/>
      <c r="H33" s="18"/>
      <c r="I33" s="18"/>
      <c r="J33" s="18"/>
      <c r="K33" s="18"/>
      <c r="L33" s="18"/>
    </row>
    <row r="34" spans="4:12" ht="12.75">
      <c r="D34" s="18"/>
      <c r="E34" s="18"/>
      <c r="F34" s="18"/>
      <c r="G34" s="18"/>
      <c r="H34" s="18"/>
      <c r="I34" s="18"/>
      <c r="J34" s="18"/>
      <c r="K34" s="18"/>
      <c r="L34" s="18"/>
    </row>
    <row r="35" ht="12.75">
      <c r="A35" s="2" t="s">
        <v>124</v>
      </c>
    </row>
    <row r="36" ht="12.75">
      <c r="A36" s="2"/>
    </row>
  </sheetData>
  <printOptions/>
  <pageMargins left="0.35433070866141736" right="0.35433070866141736" top="0.984251968503937" bottom="0.984251968503937" header="0.5118110236220472" footer="0.5118110236220472"/>
  <pageSetup horizontalDpi="360" verticalDpi="36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75" zoomScaleSheetLayoutView="75" workbookViewId="0" topLeftCell="A1">
      <selection activeCell="F28" sqref="F28"/>
    </sheetView>
  </sheetViews>
  <sheetFormatPr defaultColWidth="9.140625" defaultRowHeight="12.75"/>
  <cols>
    <col min="1" max="6" width="9.140625" style="3" customWidth="1"/>
    <col min="7" max="8" width="13.421875" style="4" bestFit="1" customWidth="1"/>
    <col min="9" max="16384" width="9.140625" style="3" customWidth="1"/>
  </cols>
  <sheetData>
    <row r="1" ht="12.75">
      <c r="A1" s="2" t="s">
        <v>0</v>
      </c>
    </row>
    <row r="2" ht="12.75">
      <c r="A2" s="2" t="s">
        <v>53</v>
      </c>
    </row>
    <row r="3" ht="12.75">
      <c r="A3" s="2" t="str">
        <f>+Equity!A3</f>
        <v>FOR THE QUARTER ENDED 30 JUNE 2004</v>
      </c>
    </row>
    <row r="4" ht="12.75">
      <c r="A4" s="2"/>
    </row>
    <row r="5" spans="7:8" ht="12.75">
      <c r="G5" s="4" t="s">
        <v>108</v>
      </c>
      <c r="H5" s="4" t="str">
        <f>+G5</f>
        <v>3 months</v>
      </c>
    </row>
    <row r="6" spans="7:8" ht="12.75">
      <c r="G6" s="4" t="s">
        <v>54</v>
      </c>
      <c r="H6" s="4" t="s">
        <v>54</v>
      </c>
    </row>
    <row r="7" spans="7:8" ht="12.75">
      <c r="G7" s="5" t="s">
        <v>78</v>
      </c>
      <c r="H7" s="5" t="s">
        <v>79</v>
      </c>
    </row>
    <row r="8" spans="7:8" ht="12.75">
      <c r="G8" s="4" t="s">
        <v>3</v>
      </c>
      <c r="H8" s="4" t="s">
        <v>3</v>
      </c>
    </row>
    <row r="9" spans="6:8" ht="12.75">
      <c r="F9" s="6"/>
      <c r="G9" s="7"/>
      <c r="H9" s="7"/>
    </row>
    <row r="10" spans="1:8" ht="12.75">
      <c r="A10" s="2" t="s">
        <v>69</v>
      </c>
      <c r="F10" s="6"/>
      <c r="G10" s="7"/>
      <c r="H10" s="7"/>
    </row>
    <row r="11" spans="1:8" ht="12.75">
      <c r="A11" s="3" t="s">
        <v>128</v>
      </c>
      <c r="F11" s="6" t="s">
        <v>33</v>
      </c>
      <c r="G11" s="7">
        <f>-1146</f>
        <v>-1146</v>
      </c>
      <c r="H11" s="7">
        <f>+INCOME!E28</f>
        <v>-3144</v>
      </c>
    </row>
    <row r="12" spans="1:8" ht="12.75">
      <c r="A12" s="3" t="s">
        <v>67</v>
      </c>
      <c r="F12" s="6"/>
      <c r="G12" s="7"/>
      <c r="H12" s="7"/>
    </row>
    <row r="13" spans="1:8" ht="12.75">
      <c r="A13" s="3" t="s">
        <v>68</v>
      </c>
      <c r="F13" s="6"/>
      <c r="G13" s="8">
        <f>2099</f>
        <v>2099</v>
      </c>
      <c r="H13" s="8">
        <v>5109</v>
      </c>
    </row>
    <row r="14" spans="1:8" ht="12.75">
      <c r="A14" s="3" t="s">
        <v>122</v>
      </c>
      <c r="F14" s="6"/>
      <c r="G14" s="7">
        <f>+G11+G13</f>
        <v>953</v>
      </c>
      <c r="H14" s="7">
        <f>+H11+H13</f>
        <v>1965</v>
      </c>
    </row>
    <row r="15" spans="6:8" ht="12.75">
      <c r="F15" s="6"/>
      <c r="G15" s="7"/>
      <c r="H15" s="7"/>
    </row>
    <row r="16" spans="1:8" ht="12.75">
      <c r="A16" s="3" t="s">
        <v>55</v>
      </c>
      <c r="F16" s="6"/>
      <c r="G16" s="7"/>
      <c r="H16" s="7"/>
    </row>
    <row r="17" spans="1:8" ht="12.75">
      <c r="A17" s="3" t="s">
        <v>56</v>
      </c>
      <c r="F17" s="6"/>
      <c r="G17" s="7">
        <f>-1088</f>
        <v>-1088</v>
      </c>
      <c r="H17" s="7">
        <f>-3007</f>
        <v>-3007</v>
      </c>
    </row>
    <row r="18" spans="1:8" ht="12.75">
      <c r="A18" s="3" t="s">
        <v>57</v>
      </c>
      <c r="F18" s="6"/>
      <c r="G18" s="9">
        <v>436</v>
      </c>
      <c r="H18" s="9">
        <v>2957</v>
      </c>
    </row>
    <row r="19" spans="1:8" ht="12.75">
      <c r="A19" s="3" t="s">
        <v>70</v>
      </c>
      <c r="F19" s="6"/>
      <c r="G19" s="8">
        <f>-274</f>
        <v>-274</v>
      </c>
      <c r="H19" s="8">
        <f>-160</f>
        <v>-160</v>
      </c>
    </row>
    <row r="20" spans="1:8" ht="12.75">
      <c r="A20" s="3" t="s">
        <v>58</v>
      </c>
      <c r="F20" s="6"/>
      <c r="G20" s="7">
        <f>SUM(G14:G19)</f>
        <v>27</v>
      </c>
      <c r="H20" s="7">
        <f>SUM(H14:H19)</f>
        <v>1755</v>
      </c>
    </row>
    <row r="21" spans="6:8" ht="12.75">
      <c r="F21" s="6"/>
      <c r="G21" s="7"/>
      <c r="H21" s="7"/>
    </row>
    <row r="22" spans="1:8" ht="12.75">
      <c r="A22" s="2" t="s">
        <v>59</v>
      </c>
      <c r="F22" s="6"/>
      <c r="G22" s="7"/>
      <c r="H22" s="7"/>
    </row>
    <row r="23" spans="1:8" ht="12.75">
      <c r="A23" s="3" t="s">
        <v>61</v>
      </c>
      <c r="F23" s="6"/>
      <c r="G23" s="10">
        <v>0</v>
      </c>
      <c r="H23" s="10">
        <f>-500</f>
        <v>-500</v>
      </c>
    </row>
    <row r="24" spans="1:8" ht="12.75">
      <c r="A24" s="3" t="s">
        <v>62</v>
      </c>
      <c r="F24" s="6"/>
      <c r="G24" s="11">
        <f>-1255</f>
        <v>-1255</v>
      </c>
      <c r="H24" s="11">
        <f>-431</f>
        <v>-431</v>
      </c>
    </row>
    <row r="25" spans="1:8" ht="12.75">
      <c r="A25" s="3" t="s">
        <v>123</v>
      </c>
      <c r="F25" s="6"/>
      <c r="G25" s="7">
        <f>SUM(G23:G24)</f>
        <v>-1255</v>
      </c>
      <c r="H25" s="7">
        <f>SUM(H23:H24)</f>
        <v>-931</v>
      </c>
    </row>
    <row r="26" spans="6:8" ht="12.75">
      <c r="F26" s="6"/>
      <c r="G26" s="7"/>
      <c r="H26" s="7"/>
    </row>
    <row r="27" spans="1:8" ht="12.75">
      <c r="A27" s="2" t="s">
        <v>60</v>
      </c>
      <c r="F27" s="6"/>
      <c r="G27" s="7"/>
      <c r="H27" s="7"/>
    </row>
    <row r="28" spans="1:8" ht="12.75">
      <c r="A28" s="3" t="s">
        <v>63</v>
      </c>
      <c r="F28" s="6"/>
      <c r="G28" s="10">
        <v>0</v>
      </c>
      <c r="H28" s="10">
        <v>0</v>
      </c>
    </row>
    <row r="29" spans="1:8" ht="12.75">
      <c r="A29" s="3" t="s">
        <v>64</v>
      </c>
      <c r="F29" s="6"/>
      <c r="G29" s="12">
        <v>928</v>
      </c>
      <c r="H29" s="12">
        <f>-71</f>
        <v>-71</v>
      </c>
    </row>
    <row r="30" spans="1:8" ht="12.75">
      <c r="A30" s="3" t="s">
        <v>65</v>
      </c>
      <c r="F30" s="6"/>
      <c r="G30" s="11">
        <v>0</v>
      </c>
      <c r="H30" s="11">
        <v>0</v>
      </c>
    </row>
    <row r="31" spans="1:8" ht="12.75">
      <c r="A31" s="3" t="s">
        <v>129</v>
      </c>
      <c r="F31" s="6"/>
      <c r="G31" s="13">
        <f>SUM(G28:G30)</f>
        <v>928</v>
      </c>
      <c r="H31" s="13">
        <f>SUM(H28:H30)</f>
        <v>-71</v>
      </c>
    </row>
    <row r="32" spans="6:8" ht="12.75">
      <c r="F32" s="6"/>
      <c r="G32" s="7"/>
      <c r="H32" s="7"/>
    </row>
    <row r="33" spans="1:8" ht="12.75">
      <c r="A33" s="2" t="s">
        <v>66</v>
      </c>
      <c r="F33" s="6"/>
      <c r="G33" s="7">
        <f>+G20+G25+G31</f>
        <v>-300</v>
      </c>
      <c r="H33" s="7">
        <f>+H20+H25+H31</f>
        <v>753</v>
      </c>
    </row>
    <row r="34" spans="6:8" ht="12.75">
      <c r="F34" s="6"/>
      <c r="G34" s="7"/>
      <c r="H34" s="7"/>
    </row>
    <row r="35" spans="1:8" ht="12.75">
      <c r="A35" s="2" t="s">
        <v>109</v>
      </c>
      <c r="F35" s="6"/>
      <c r="G35" s="7">
        <f>-9882</f>
        <v>-9882</v>
      </c>
      <c r="H35" s="7">
        <f>-7804</f>
        <v>-7804</v>
      </c>
    </row>
    <row r="36" spans="6:8" ht="12.75">
      <c r="F36" s="6"/>
      <c r="G36" s="7"/>
      <c r="H36" s="7"/>
    </row>
    <row r="37" spans="1:8" ht="13.5" thickBot="1">
      <c r="A37" s="2" t="s">
        <v>110</v>
      </c>
      <c r="F37" s="6"/>
      <c r="G37" s="14">
        <f>SUM(G33:G36)</f>
        <v>-10182</v>
      </c>
      <c r="H37" s="14">
        <f>SUM(H33:H36)</f>
        <v>-7051</v>
      </c>
    </row>
    <row r="38" spans="6:8" ht="13.5" thickTop="1">
      <c r="F38" s="6"/>
      <c r="G38" s="7"/>
      <c r="H38" s="7"/>
    </row>
    <row r="40" ht="12.75">
      <c r="A40" s="2" t="s">
        <v>131</v>
      </c>
    </row>
    <row r="41" ht="12.75">
      <c r="A41" s="2" t="s">
        <v>130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Sekhar &amp; Tan</cp:lastModifiedBy>
  <cp:lastPrinted>2004-08-26T01:05:56Z</cp:lastPrinted>
  <dcterms:created xsi:type="dcterms:W3CDTF">2001-11-28T23:33:17Z</dcterms:created>
  <dcterms:modified xsi:type="dcterms:W3CDTF">2004-08-26T06:53:13Z</dcterms:modified>
  <cp:category/>
  <cp:version/>
  <cp:contentType/>
  <cp:contentStatus/>
</cp:coreProperties>
</file>